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2.jpeg" ContentType="image/jpe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<sst xmlns="http://schemas.openxmlformats.org/spreadsheetml/2006/main" count="218" uniqueCount="50">
  <si>
    <t xml:space="preserve">Gold, Au</t>
  </si>
  <si>
    <t xml:space="preserve">Silber, Ag</t>
  </si>
  <si>
    <t xml:space="preserve">Kupfer, Cu</t>
  </si>
  <si>
    <t xml:space="preserve">Vorhandenes Metall</t>
  </si>
  <si>
    <t xml:space="preserve">g</t>
  </si>
  <si>
    <t xml:space="preserve">Das würde diese Legierung ergeben:</t>
  </si>
  <si>
    <t xml:space="preserve">/</t>
  </si>
  <si>
    <t xml:space="preserve">Was möchtest du gießen? (Wunschlegierung)</t>
  </si>
  <si>
    <t xml:space="preserve">Das ergibt ein Volumen von ca.:</t>
  </si>
  <si>
    <t xml:space="preserve">cm³</t>
  </si>
  <si>
    <t xml:space="preserve">Menge der Wunschlegierung, für die das Gold ausreicht und was dafür insgesamt gebraucht wird:</t>
  </si>
  <si>
    <t xml:space="preserve">Für die gewünschte Menge an Wunschlegierung wird insgesamt benötig:</t>
  </si>
  <si>
    <t xml:space="preserve">Vorhandene Legierungsreste.
Was du zuerst los werden willst, trage bitte zuerst ein.</t>
  </si>
  <si>
    <t xml:space="preserve">Rest 1</t>
  </si>
  <si>
    <t xml:space="preserve">Rest 2</t>
  </si>
  <si>
    <t xml:space="preserve">Rest 3</t>
  </si>
  <si>
    <t xml:space="preserve">Rest 4</t>
  </si>
  <si>
    <t xml:space="preserve">Rest 5</t>
  </si>
  <si>
    <t xml:space="preserve">Rest 6</t>
  </si>
  <si>
    <t xml:space="preserve">Verwende</t>
  </si>
  <si>
    <t xml:space="preserve">An reinen Metallen brauchst du noch:</t>
  </si>
  <si>
    <t xml:space="preserve">Alle Angaben ohne Gewähr!</t>
  </si>
  <si>
    <t xml:space="preserve">Au</t>
  </si>
  <si>
    <t xml:space="preserve">Ag</t>
  </si>
  <si>
    <t xml:space="preserve">Cu</t>
  </si>
  <si>
    <t xml:space="preserve">[g]</t>
  </si>
  <si>
    <t xml:space="preserve">Ich habe</t>
  </si>
  <si>
    <t xml:space="preserve">Einfluss Au</t>
  </si>
  <si>
    <t xml:space="preserve">Einfluss Ag</t>
  </si>
  <si>
    <t xml:space="preserve">rho_ag</t>
  </si>
  <si>
    <t xml:space="preserve">Einfluss Cu</t>
  </si>
  <si>
    <t xml:space="preserve">rho_rech.</t>
  </si>
  <si>
    <t xml:space="preserve">V</t>
  </si>
  <si>
    <t xml:space="preserve">würde ergeben</t>
  </si>
  <si>
    <t xml:space="preserve">g/cm³</t>
  </si>
  <si>
    <t xml:space="preserve">Menge der Wunschlegierung, für die das Gold ausreicht</t>
  </si>
  <si>
    <t xml:space="preserve">Für die gewünschte Menge an Wunschlegierung benötig</t>
  </si>
  <si>
    <t xml:space="preserve">x / - / -</t>
  </si>
  <si>
    <t xml:space="preserve">- / x / -</t>
  </si>
  <si>
    <t xml:space="preserve">- / - / x</t>
  </si>
  <si>
    <t xml:space="preserve">Legierungsreste
Was du zuerst los werden willst, trage bitte zuerst ein.</t>
  </si>
  <si>
    <t xml:space="preserve">g_Leg</t>
  </si>
  <si>
    <t xml:space="preserve">Verwendbarer Rest</t>
  </si>
  <si>
    <t xml:space="preserve">dadurch verwendet</t>
  </si>
  <si>
    <t xml:space="preserve">g_m</t>
  </si>
  <si>
    <t xml:space="preserve">noch benötig</t>
  </si>
  <si>
    <t xml:space="preserve">Insgesamt vorhanden</t>
  </si>
  <si>
    <t xml:space="preserve">Ich möchte gießen</t>
  </si>
  <si>
    <t xml:space="preserve">insgesamt gebraucht</t>
  </si>
  <si>
    <t xml:space="preserve">noch gebraucht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</si>
</sst>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7];[RED]\-#,##0.00\ [$€-407]"/>
    <numFmt numFmtId="166" formatCode="0.00"/>
    <numFmt numFmtId="167" formatCode="0"/>
    <numFmt numFmtId="168" formatCode="General"/>
    <numFmt numFmtId="169" formatCode="0.0"/>
    <numFmt numFmtId="170" formatCode="0.00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 Unicode MS"/>
      <family val="2"/>
      <charset val="1"/>
    </font>
    <font>
      <sz val="10"/>
      <name val="Arial Unicode MS"/>
      <family val="2"/>
      <charset val="1"/>
    </font>
    <font>
      <sz val="10"/>
      <color rgb="FFFFFF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9FFCC"/>
        <bgColor rgb="FFCC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66FFFF"/>
        <bgColor rgb="FF99FFCC"/>
      </patternFill>
    </fill>
    <fill>
      <patternFill patternType="solid">
        <fgColor rgb="FFFFCC99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3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1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8" fontId="6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6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8" fontId="6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8" fontId="6" fillId="3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6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6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" xfId="20"/>
    <cellStyle name="Ergebnis 2" xfId="21"/>
    <cellStyle name="Überschrift" xfId="22"/>
    <cellStyle name="Überschrift 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99FF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9</xdr:col>
      <xdr:colOff>533160</xdr:colOff>
      <xdr:row>3</xdr:row>
      <xdr:rowOff>720</xdr:rowOff>
    </xdr:from>
    <xdr:to>
      <xdr:col>16</xdr:col>
      <xdr:colOff>277200</xdr:colOff>
      <xdr:row>24</xdr:row>
      <xdr:rowOff>126720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5831280" y="500760"/>
          <a:ext cx="5381640" cy="58543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1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2" activeCellId="0" sqref="A12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21.37"/>
    <col collapsed="false" customWidth="true" hidden="false" outlineLevel="0" max="2" min="2" style="1" width="8.67"/>
    <col collapsed="false" customWidth="true" hidden="false" outlineLevel="0" max="3" min="3" style="2" width="3.71"/>
    <col collapsed="false" customWidth="true" hidden="false" outlineLevel="0" max="4" min="4" style="3" width="10.06"/>
    <col collapsed="false" customWidth="true" hidden="false" outlineLevel="0" max="5" min="5" style="2" width="3.71"/>
    <col collapsed="false" customWidth="true" hidden="false" outlineLevel="0" max="6" min="6" style="3" width="10.06"/>
    <col collapsed="false" customWidth="true" hidden="false" outlineLevel="0" max="7" min="7" style="2" width="3.71"/>
    <col collapsed="false" customWidth="true" hidden="false" outlineLevel="0" max="8" min="8" style="3" width="10.06"/>
    <col collapsed="false" customWidth="true" hidden="false" outlineLevel="0" max="9" min="9" style="2" width="3.71"/>
    <col collapsed="false" customWidth="true" hidden="false" outlineLevel="0" max="10" min="10" style="4" width="10.46"/>
    <col collapsed="false" customWidth="false" hidden="false" outlineLevel="0" max="64" min="11" style="3" width="11.57"/>
  </cols>
  <sheetData>
    <row r="1" customFormat="false" ht="14.9" hidden="false" customHeight="true" outlineLevel="0" collapsed="false">
      <c r="A1" s="5"/>
      <c r="B1" s="5"/>
      <c r="C1" s="4"/>
      <c r="D1" s="6" t="s">
        <v>0</v>
      </c>
      <c r="E1" s="4"/>
      <c r="F1" s="6" t="s">
        <v>1</v>
      </c>
      <c r="G1" s="4"/>
      <c r="H1" s="6" t="s">
        <v>2</v>
      </c>
      <c r="I1" s="4"/>
    </row>
    <row r="2" customFormat="false" ht="14.9" hidden="false" customHeight="true" outlineLevel="0" collapsed="false">
      <c r="A2" s="5" t="s">
        <v>3</v>
      </c>
      <c r="B2" s="7"/>
      <c r="C2" s="4"/>
      <c r="D2" s="8"/>
      <c r="E2" s="9" t="s">
        <v>4</v>
      </c>
      <c r="F2" s="8"/>
      <c r="G2" s="9" t="s">
        <v>4</v>
      </c>
      <c r="H2" s="8"/>
      <c r="I2" s="9" t="s">
        <v>4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customFormat="false" ht="9.6" hidden="false" customHeight="true" outlineLevel="0" collapsed="false">
      <c r="A3" s="5"/>
      <c r="B3" s="7"/>
      <c r="C3" s="4"/>
      <c r="D3" s="4"/>
      <c r="E3" s="4"/>
      <c r="F3" s="4"/>
      <c r="G3" s="4"/>
      <c r="H3" s="4"/>
      <c r="I3" s="4"/>
    </row>
    <row r="4" customFormat="false" ht="24.55" hidden="false" customHeight="false" outlineLevel="0" collapsed="false">
      <c r="A4" s="10" t="s">
        <v>5</v>
      </c>
      <c r="B4" s="11" t="n">
        <f aca="false">Tabelle2!B4</f>
        <v>0</v>
      </c>
      <c r="C4" s="12" t="s">
        <v>4</v>
      </c>
      <c r="D4" s="13" t="n">
        <f aca="false">Tabelle2!C4</f>
        <v>0</v>
      </c>
      <c r="E4" s="14" t="s">
        <v>6</v>
      </c>
      <c r="F4" s="14" t="n">
        <f aca="false">Tabelle2!D4</f>
        <v>0</v>
      </c>
      <c r="G4" s="14" t="s">
        <v>6</v>
      </c>
      <c r="H4" s="15" t="n">
        <f aca="false">Tabelle2!E4</f>
        <v>0</v>
      </c>
      <c r="I4" s="4"/>
    </row>
    <row r="5" customFormat="false" ht="9.6" hidden="false" customHeight="true" outlineLevel="0" collapsed="false">
      <c r="A5" s="10"/>
      <c r="B5" s="7"/>
      <c r="C5" s="4"/>
      <c r="D5" s="16"/>
      <c r="E5" s="16"/>
      <c r="F5" s="16"/>
      <c r="G5" s="16"/>
      <c r="H5" s="16"/>
      <c r="I5" s="4"/>
    </row>
    <row r="6" customFormat="false" ht="23.65" hidden="false" customHeight="false" outlineLevel="0" collapsed="false">
      <c r="A6" s="10" t="s">
        <v>7</v>
      </c>
      <c r="B6" s="17"/>
      <c r="C6" s="9" t="s">
        <v>4</v>
      </c>
      <c r="D6" s="18"/>
      <c r="E6" s="19" t="s">
        <v>6</v>
      </c>
      <c r="F6" s="20"/>
      <c r="G6" s="19" t="s">
        <v>6</v>
      </c>
      <c r="H6" s="21"/>
      <c r="I6" s="4"/>
      <c r="J6" s="16" t="str">
        <f aca="false">IF(D6&lt;&gt;"",1000-D6-F6-H6,"")</f>
        <v/>
      </c>
    </row>
    <row r="7" customFormat="false" ht="24.55" hidden="false" customHeight="false" outlineLevel="0" collapsed="false">
      <c r="A7" s="10" t="s">
        <v>8</v>
      </c>
      <c r="B7" s="11" t="str">
        <f aca="false">IF(D6&gt;0,Tabelle2!N44,"")</f>
        <v/>
      </c>
      <c r="C7" s="12" t="s">
        <v>9</v>
      </c>
      <c r="D7" s="16"/>
      <c r="E7" s="16"/>
      <c r="F7" s="16"/>
      <c r="G7" s="16"/>
      <c r="H7" s="16"/>
      <c r="I7" s="4"/>
      <c r="J7" s="16"/>
    </row>
    <row r="8" customFormat="false" ht="9.6" hidden="false" customHeight="true" outlineLevel="0" collapsed="false">
      <c r="A8" s="10"/>
      <c r="B8" s="7"/>
      <c r="C8" s="4"/>
      <c r="D8" s="4"/>
      <c r="E8" s="4"/>
      <c r="F8" s="4"/>
      <c r="G8" s="4"/>
      <c r="H8" s="4"/>
      <c r="I8" s="4"/>
    </row>
    <row r="9" customFormat="false" ht="59.6" hidden="false" customHeight="true" outlineLevel="0" collapsed="false">
      <c r="A9" s="10" t="s">
        <v>10</v>
      </c>
      <c r="B9" s="11" t="str">
        <f aca="false">Tabelle2!B5</f>
        <v/>
      </c>
      <c r="C9" s="12" t="s">
        <v>4</v>
      </c>
      <c r="D9" s="22" t="n">
        <f aca="false">Tabelle2!C5</f>
        <v>0</v>
      </c>
      <c r="E9" s="12" t="s">
        <v>4</v>
      </c>
      <c r="F9" s="22" t="n">
        <f aca="false">Tabelle2!D5</f>
        <v>0</v>
      </c>
      <c r="G9" s="12" t="s">
        <v>4</v>
      </c>
      <c r="H9" s="22" t="n">
        <f aca="false">Tabelle2!E5</f>
        <v>0</v>
      </c>
      <c r="I9" s="12" t="s">
        <v>4</v>
      </c>
    </row>
    <row r="10" customFormat="false" ht="24.55" hidden="false" customHeight="false" outlineLevel="0" collapsed="false">
      <c r="A10" s="10" t="s">
        <v>8</v>
      </c>
      <c r="B10" s="11" t="str">
        <f aca="false">IF(D9&gt;0,Tabelle2!H5,"")</f>
        <v/>
      </c>
      <c r="C10" s="12" t="s">
        <v>9</v>
      </c>
      <c r="D10" s="4"/>
      <c r="E10" s="4"/>
      <c r="F10" s="4"/>
      <c r="G10" s="4"/>
      <c r="H10" s="4"/>
      <c r="I10" s="4"/>
    </row>
    <row r="11" customFormat="false" ht="9.6" hidden="false" customHeight="true" outlineLevel="0" collapsed="false">
      <c r="A11" s="10"/>
      <c r="B11" s="7"/>
      <c r="C11" s="4"/>
      <c r="D11" s="4"/>
      <c r="E11" s="4"/>
      <c r="F11" s="4"/>
      <c r="G11" s="4"/>
      <c r="H11" s="4"/>
      <c r="I11" s="4"/>
    </row>
    <row r="12" customFormat="false" ht="49.1" hidden="false" customHeight="true" outlineLevel="0" collapsed="false">
      <c r="A12" s="10" t="s">
        <v>11</v>
      </c>
      <c r="B12" s="7"/>
      <c r="C12" s="4"/>
      <c r="D12" s="22" t="n">
        <f aca="false">Tabelle2!C6</f>
        <v>0</v>
      </c>
      <c r="E12" s="12" t="s">
        <v>4</v>
      </c>
      <c r="F12" s="22" t="n">
        <f aca="false">Tabelle2!D6</f>
        <v>0</v>
      </c>
      <c r="G12" s="12" t="s">
        <v>4</v>
      </c>
      <c r="H12" s="22" t="n">
        <f aca="false">Tabelle2!E6</f>
        <v>0</v>
      </c>
      <c r="I12" s="12" t="s">
        <v>4</v>
      </c>
    </row>
    <row r="13" customFormat="false" ht="9.6" hidden="false" customHeight="true" outlineLevel="0" collapsed="false">
      <c r="A13" s="5"/>
      <c r="B13" s="7"/>
      <c r="C13" s="4"/>
      <c r="D13" s="4"/>
      <c r="E13" s="4"/>
      <c r="F13" s="4"/>
      <c r="G13" s="4"/>
      <c r="H13" s="4"/>
      <c r="I13" s="4"/>
    </row>
    <row r="14" customFormat="false" ht="69.25" hidden="false" customHeight="false" outlineLevel="0" collapsed="false">
      <c r="A14" s="23" t="s">
        <v>12</v>
      </c>
      <c r="B14" s="7"/>
      <c r="C14" s="4"/>
      <c r="D14" s="4"/>
      <c r="E14" s="4"/>
      <c r="F14" s="4"/>
      <c r="G14" s="4"/>
      <c r="H14" s="4"/>
      <c r="I14" s="4"/>
    </row>
    <row r="15" customFormat="false" ht="14.9" hidden="false" customHeight="true" outlineLevel="0" collapsed="false">
      <c r="A15" s="24" t="s">
        <v>13</v>
      </c>
      <c r="B15" s="17"/>
      <c r="C15" s="9" t="s">
        <v>4</v>
      </c>
      <c r="D15" s="18"/>
      <c r="E15" s="19" t="s">
        <v>6</v>
      </c>
      <c r="F15" s="20"/>
      <c r="G15" s="19" t="s">
        <v>6</v>
      </c>
      <c r="H15" s="21"/>
      <c r="I15" s="4"/>
      <c r="J15" s="16" t="str">
        <f aca="false">IF(D15&lt;&gt;"",1000-D15-F15-H15,"")</f>
        <v/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customFormat="false" ht="14.9" hidden="false" customHeight="true" outlineLevel="0" collapsed="false">
      <c r="A16" s="24" t="s">
        <v>14</v>
      </c>
      <c r="B16" s="17"/>
      <c r="C16" s="9" t="s">
        <v>4</v>
      </c>
      <c r="D16" s="18"/>
      <c r="E16" s="19" t="s">
        <v>6</v>
      </c>
      <c r="F16" s="20"/>
      <c r="G16" s="19" t="s">
        <v>6</v>
      </c>
      <c r="H16" s="21"/>
      <c r="I16" s="4"/>
      <c r="J16" s="16" t="str">
        <f aca="false">IF(D16&lt;&gt;"",1000-D16-F16-H16,"")</f>
        <v/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customFormat="false" ht="14.9" hidden="false" customHeight="true" outlineLevel="0" collapsed="false">
      <c r="A17" s="24" t="s">
        <v>15</v>
      </c>
      <c r="B17" s="17"/>
      <c r="C17" s="9" t="s">
        <v>4</v>
      </c>
      <c r="D17" s="18"/>
      <c r="E17" s="19" t="s">
        <v>6</v>
      </c>
      <c r="F17" s="20"/>
      <c r="G17" s="19" t="s">
        <v>6</v>
      </c>
      <c r="H17" s="21"/>
      <c r="I17" s="4"/>
      <c r="J17" s="16" t="str">
        <f aca="false">IF(D17&lt;&gt;"",1000-D17-F17-H17,"")</f>
        <v/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customFormat="false" ht="14.9" hidden="false" customHeight="true" outlineLevel="0" collapsed="false">
      <c r="A18" s="24" t="s">
        <v>16</v>
      </c>
      <c r="B18" s="17"/>
      <c r="C18" s="9" t="s">
        <v>4</v>
      </c>
      <c r="D18" s="18"/>
      <c r="E18" s="19" t="s">
        <v>6</v>
      </c>
      <c r="F18" s="20"/>
      <c r="G18" s="19" t="s">
        <v>6</v>
      </c>
      <c r="H18" s="21"/>
      <c r="I18" s="4"/>
      <c r="J18" s="16" t="str">
        <f aca="false">IF(D18&lt;&gt;"",1000-D18-F18-H18,"")</f>
        <v/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customFormat="false" ht="14.9" hidden="false" customHeight="true" outlineLevel="0" collapsed="false">
      <c r="A19" s="24" t="s">
        <v>17</v>
      </c>
      <c r="B19" s="17"/>
      <c r="C19" s="9" t="s">
        <v>4</v>
      </c>
      <c r="D19" s="18"/>
      <c r="E19" s="19" t="s">
        <v>6</v>
      </c>
      <c r="F19" s="20"/>
      <c r="G19" s="19" t="s">
        <v>6</v>
      </c>
      <c r="H19" s="21"/>
      <c r="I19" s="4"/>
      <c r="J19" s="16" t="str">
        <f aca="false">IF(D19&lt;&gt;"",1000-D19-F19-H19,"")</f>
        <v/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customFormat="false" ht="14.9" hidden="false" customHeight="true" outlineLevel="0" collapsed="false">
      <c r="A20" s="24" t="s">
        <v>18</v>
      </c>
      <c r="B20" s="17"/>
      <c r="C20" s="9" t="s">
        <v>4</v>
      </c>
      <c r="D20" s="18"/>
      <c r="E20" s="19" t="s">
        <v>6</v>
      </c>
      <c r="F20" s="20"/>
      <c r="G20" s="19" t="s">
        <v>6</v>
      </c>
      <c r="H20" s="21"/>
      <c r="I20" s="16"/>
      <c r="J20" s="16" t="str">
        <f aca="false">IF(D20&lt;&gt;"",1000-D20-F20-H20,"")</f>
        <v/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customFormat="false" ht="9.6" hidden="false" customHeight="true" outlineLevel="0" collapsed="false">
      <c r="A21" s="5"/>
      <c r="B21" s="7"/>
      <c r="C21" s="4"/>
      <c r="D21" s="4"/>
      <c r="E21" s="4"/>
      <c r="F21" s="4"/>
      <c r="G21" s="4"/>
      <c r="H21" s="4"/>
      <c r="I21" s="4"/>
    </row>
    <row r="22" customFormat="false" ht="12.8" hidden="false" customHeight="false" outlineLevel="0" collapsed="false">
      <c r="A22" s="5" t="s">
        <v>19</v>
      </c>
      <c r="B22" s="7"/>
      <c r="C22" s="4"/>
      <c r="D22" s="4"/>
      <c r="E22" s="4"/>
      <c r="F22" s="4"/>
      <c r="G22" s="4"/>
      <c r="H22" s="4"/>
      <c r="I22" s="4"/>
    </row>
    <row r="23" customFormat="false" ht="12.8" hidden="false" customHeight="false" outlineLevel="0" collapsed="false">
      <c r="A23" s="24" t="s">
        <v>13</v>
      </c>
      <c r="B23" s="25" t="str">
        <f aca="false">IF(Tabelle2!C48&lt;&gt;0,Tabelle2!C48,"")</f>
        <v/>
      </c>
      <c r="C23" s="26" t="s">
        <v>4</v>
      </c>
      <c r="D23" s="27" t="str">
        <f aca="false">Tabelle2!B48</f>
        <v/>
      </c>
      <c r="E23" s="14" t="s">
        <v>6</v>
      </c>
      <c r="F23" s="14" t="str">
        <f aca="false">IF(B23&lt;&gt;"",F15,"")</f>
        <v/>
      </c>
      <c r="G23" s="14" t="s">
        <v>6</v>
      </c>
      <c r="H23" s="28" t="str">
        <f aca="false">IF(B23&lt;&gt;"",H15,"")</f>
        <v/>
      </c>
      <c r="I23" s="4"/>
      <c r="K23" s="1"/>
    </row>
    <row r="24" customFormat="false" ht="12.8" hidden="false" customHeight="false" outlineLevel="0" collapsed="false">
      <c r="A24" s="24" t="s">
        <v>14</v>
      </c>
      <c r="B24" s="25" t="str">
        <f aca="false">IF(Tabelle2!J15&gt;0,Tabelle2!J15,"")</f>
        <v/>
      </c>
      <c r="C24" s="12" t="s">
        <v>4</v>
      </c>
      <c r="D24" s="27" t="str">
        <f aca="false">Tabelle2!I15</f>
        <v/>
      </c>
      <c r="E24" s="14" t="s">
        <v>6</v>
      </c>
      <c r="F24" s="14" t="str">
        <f aca="false">IF(B24&lt;&gt;"",F16,"")</f>
        <v/>
      </c>
      <c r="G24" s="14" t="s">
        <v>6</v>
      </c>
      <c r="H24" s="28" t="str">
        <f aca="false">IF(B24&lt;&gt;"",H16,"")</f>
        <v/>
      </c>
      <c r="I24" s="4"/>
    </row>
    <row r="25" customFormat="false" ht="12.8" hidden="false" customHeight="false" outlineLevel="0" collapsed="false">
      <c r="A25" s="24" t="s">
        <v>15</v>
      </c>
      <c r="B25" s="25" t="str">
        <f aca="false">IF(Tabelle2!J19,Tabelle2!J19,"")</f>
        <v/>
      </c>
      <c r="C25" s="12" t="s">
        <v>4</v>
      </c>
      <c r="D25" s="27" t="str">
        <f aca="false">Tabelle2!I19</f>
        <v/>
      </c>
      <c r="E25" s="14" t="s">
        <v>6</v>
      </c>
      <c r="F25" s="14" t="str">
        <f aca="false">IF(B25&lt;&gt;"",F17,"")</f>
        <v/>
      </c>
      <c r="G25" s="14" t="s">
        <v>6</v>
      </c>
      <c r="H25" s="28" t="str">
        <f aca="false">IF(B25&lt;&gt;"",H17,"")</f>
        <v/>
      </c>
      <c r="I25" s="4"/>
    </row>
    <row r="26" customFormat="false" ht="12.8" hidden="false" customHeight="false" outlineLevel="0" collapsed="false">
      <c r="A26" s="24" t="s">
        <v>16</v>
      </c>
      <c r="B26" s="25" t="str">
        <f aca="false">IF(Tabelle2!J23,Tabelle2!J23,"")</f>
        <v/>
      </c>
      <c r="C26" s="12" t="s">
        <v>4</v>
      </c>
      <c r="D26" s="27" t="str">
        <f aca="false">Tabelle2!I23</f>
        <v/>
      </c>
      <c r="E26" s="14" t="s">
        <v>6</v>
      </c>
      <c r="F26" s="14" t="str">
        <f aca="false">IF(B26&lt;&gt;"",F18,"")</f>
        <v/>
      </c>
      <c r="G26" s="14" t="s">
        <v>6</v>
      </c>
      <c r="H26" s="28" t="str">
        <f aca="false">IF(B26&lt;&gt;"",H18,"")</f>
        <v/>
      </c>
      <c r="I26" s="4"/>
    </row>
    <row r="27" customFormat="false" ht="12.8" hidden="false" customHeight="false" outlineLevel="0" collapsed="false">
      <c r="A27" s="24" t="s">
        <v>17</v>
      </c>
      <c r="B27" s="25" t="str">
        <f aca="false">IF(Tabelle2!J27,Tabelle2!J27,"")</f>
        <v/>
      </c>
      <c r="C27" s="12" t="s">
        <v>4</v>
      </c>
      <c r="D27" s="27" t="str">
        <f aca="false">Tabelle2!I27</f>
        <v/>
      </c>
      <c r="E27" s="14" t="s">
        <v>6</v>
      </c>
      <c r="F27" s="14" t="str">
        <f aca="false">IF(B27&lt;&gt;"",F19,"")</f>
        <v/>
      </c>
      <c r="G27" s="14" t="s">
        <v>6</v>
      </c>
      <c r="H27" s="28" t="str">
        <f aca="false">IF(B27&lt;&gt;"",H19,"")</f>
        <v/>
      </c>
      <c r="I27" s="4"/>
    </row>
    <row r="28" customFormat="false" ht="12.8" hidden="false" customHeight="false" outlineLevel="0" collapsed="false">
      <c r="A28" s="24" t="s">
        <v>18</v>
      </c>
      <c r="B28" s="25" t="str">
        <f aca="false">IF(Tabelle2!J31,Tabelle2!J31,"")</f>
        <v/>
      </c>
      <c r="C28" s="12" t="s">
        <v>4</v>
      </c>
      <c r="D28" s="27" t="str">
        <f aca="false">Tabelle2!I31</f>
        <v/>
      </c>
      <c r="E28" s="14" t="s">
        <v>6</v>
      </c>
      <c r="F28" s="14" t="str">
        <f aca="false">IF(B28&lt;&gt;"",F20,"")</f>
        <v/>
      </c>
      <c r="G28" s="14" t="s">
        <v>6</v>
      </c>
      <c r="H28" s="28" t="str">
        <f aca="false">IF(B28&lt;&gt;"",H20,"")</f>
        <v/>
      </c>
      <c r="I28" s="4"/>
    </row>
    <row r="29" customFormat="false" ht="9.6" hidden="false" customHeight="true" outlineLevel="0" collapsed="false">
      <c r="A29" s="5"/>
      <c r="B29" s="7"/>
      <c r="C29" s="4"/>
      <c r="D29" s="4"/>
      <c r="E29" s="4"/>
      <c r="F29" s="4"/>
      <c r="G29" s="4"/>
      <c r="H29" s="4"/>
      <c r="I29" s="4"/>
    </row>
    <row r="30" customFormat="false" ht="24.55" hidden="false" customHeight="false" outlineLevel="0" collapsed="false">
      <c r="A30" s="5" t="s">
        <v>20</v>
      </c>
      <c r="B30" s="7"/>
      <c r="C30" s="4"/>
      <c r="D30" s="22" t="n">
        <f aca="false">Tabelle2!J33</f>
        <v>0</v>
      </c>
      <c r="E30" s="12" t="s">
        <v>4</v>
      </c>
      <c r="F30" s="22" t="n">
        <f aca="false">Tabelle2!K33</f>
        <v>0</v>
      </c>
      <c r="G30" s="12" t="s">
        <v>4</v>
      </c>
      <c r="H30" s="22" t="n">
        <f aca="false">Tabelle2!L33</f>
        <v>0</v>
      </c>
      <c r="I30" s="12" t="s">
        <v>4</v>
      </c>
    </row>
    <row r="31" customFormat="false" ht="12.8" hidden="false" customHeight="false" outlineLevel="0" collapsed="false">
      <c r="D31" s="3" t="s">
        <v>21</v>
      </c>
    </row>
  </sheetData>
  <sheetProtection sheet="true" password="9361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5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18" activeCellId="0" sqref="J18"/>
    </sheetView>
  </sheetViews>
  <sheetFormatPr defaultColWidth="11.55078125" defaultRowHeight="12.8" zeroHeight="false" outlineLevelRow="0" outlineLevelCol="0"/>
  <cols>
    <col collapsed="false" customWidth="true" hidden="false" outlineLevel="0" max="1" min="1" style="29" width="17.89"/>
    <col collapsed="false" customWidth="false" hidden="false" outlineLevel="0" max="5" min="2" style="30" width="11.57"/>
    <col collapsed="false" customWidth="true" hidden="false" outlineLevel="0" max="7" min="6" style="31" width="8.27"/>
    <col collapsed="false" customWidth="true" hidden="false" outlineLevel="0" max="8" min="8" style="29" width="17.89"/>
    <col collapsed="false" customWidth="false" hidden="false" outlineLevel="0" max="9" min="9" style="32" width="11.57"/>
    <col collapsed="false" customWidth="false" hidden="false" outlineLevel="0" max="11" min="10" style="30" width="11.57"/>
    <col collapsed="false" customWidth="true" hidden="false" outlineLevel="0" max="12" min="12" style="30" width="11.65"/>
    <col collapsed="false" customWidth="true" hidden="false" outlineLevel="0" max="14" min="13" style="31" width="11.65"/>
    <col collapsed="false" customWidth="false" hidden="false" outlineLevel="0" max="64" min="15" style="30" width="11.57"/>
  </cols>
  <sheetData>
    <row r="1" customFormat="false" ht="12.8" hidden="false" customHeight="false" outlineLevel="0" collapsed="false">
      <c r="C1" s="30" t="s">
        <v>22</v>
      </c>
      <c r="D1" s="30" t="s">
        <v>23</v>
      </c>
      <c r="E1" s="30" t="s">
        <v>24</v>
      </c>
    </row>
    <row r="2" customFormat="false" ht="12.8" hidden="false" customHeight="false" outlineLevel="0" collapsed="false">
      <c r="C2" s="30" t="s">
        <v>25</v>
      </c>
      <c r="D2" s="30" t="s">
        <v>25</v>
      </c>
      <c r="E2" s="30" t="s">
        <v>25</v>
      </c>
    </row>
    <row r="3" customFormat="false" ht="12.8" hidden="false" customHeight="false" outlineLevel="0" collapsed="false">
      <c r="A3" s="29" t="s">
        <v>26</v>
      </c>
      <c r="C3" s="33" t="n">
        <f aca="false">Tabelle1!D2</f>
        <v>0</v>
      </c>
      <c r="D3" s="33" t="n">
        <f aca="false">Tabelle1!F2</f>
        <v>0</v>
      </c>
      <c r="E3" s="33" t="n">
        <f aca="false">Tabelle1!H2</f>
        <v>0</v>
      </c>
      <c r="J3" s="30" t="s">
        <v>27</v>
      </c>
      <c r="K3" s="30" t="s">
        <v>28</v>
      </c>
      <c r="L3" s="30" t="s">
        <v>29</v>
      </c>
      <c r="M3" s="30" t="s">
        <v>30</v>
      </c>
      <c r="N3" s="31" t="s">
        <v>31</v>
      </c>
      <c r="P3" s="30" t="s">
        <v>32</v>
      </c>
    </row>
    <row r="4" customFormat="false" ht="12.8" hidden="false" customHeight="false" outlineLevel="0" collapsed="false">
      <c r="A4" s="29" t="s">
        <v>33</v>
      </c>
      <c r="B4" s="30" t="n">
        <f aca="false">C3+D3+E3</f>
        <v>0</v>
      </c>
      <c r="C4" s="34" t="n">
        <f aca="false">IF(B4&gt;0,C3/B4*1000)</f>
        <v>0</v>
      </c>
      <c r="D4" s="34" t="n">
        <f aca="false">IF(B4&gt;0,D3/B4*1000)</f>
        <v>0</v>
      </c>
      <c r="E4" s="34" t="n">
        <f aca="false">IF(B4&gt;0,E3/B4*1000)</f>
        <v>0</v>
      </c>
      <c r="H4" s="35" t="n">
        <f aca="false">P4</f>
        <v>0</v>
      </c>
      <c r="I4" s="32" t="s">
        <v>9</v>
      </c>
      <c r="J4" s="36" t="n">
        <f aca="false">2.10023605784515*10^(-8)*C4^3-3.6861335383344*10^(-5)*C4^2+0.031886851264089*C4+3.2939854079516</f>
        <v>3.2939854079516</v>
      </c>
      <c r="K4" s="37" t="n">
        <f aca="false">0.001718368564441*D4-0.189407697716735</f>
        <v>-0.189407697716735</v>
      </c>
      <c r="L4" s="37" t="n">
        <f aca="false">J4+K4</f>
        <v>3.10457771023486</v>
      </c>
      <c r="M4" s="37" t="n">
        <f aca="false">1.32241*10^-8*E4^3-7.90212*10^-6*E4^2-0.000204*E4+0.175</f>
        <v>0.175</v>
      </c>
      <c r="N4" s="37" t="n">
        <f aca="false">L4+M4</f>
        <v>3.27957771023486</v>
      </c>
      <c r="O4" s="36" t="s">
        <v>34</v>
      </c>
      <c r="P4" s="31" t="n">
        <f aca="false">B4/N4</f>
        <v>0</v>
      </c>
      <c r="Q4" s="31" t="s">
        <v>9</v>
      </c>
    </row>
    <row r="5" customFormat="false" ht="46.45" hidden="false" customHeight="false" outlineLevel="0" collapsed="false">
      <c r="A5" s="29" t="s">
        <v>35</v>
      </c>
      <c r="B5" s="38" t="str">
        <f aca="false">IF(C40&gt;0,C3/(C40/1000),"")</f>
        <v/>
      </c>
      <c r="C5" s="38" t="n">
        <f aca="false">C3</f>
        <v>0</v>
      </c>
      <c r="D5" s="38" t="n">
        <f aca="false">IF(B5&lt;&gt;"",B5/1000*D40)</f>
        <v>0</v>
      </c>
      <c r="E5" s="38" t="n">
        <f aca="false">IF(B5&lt;&gt;"",B5/1000*E40)</f>
        <v>0</v>
      </c>
      <c r="F5" s="31" t="str">
        <f aca="false">IF(B6&gt;"",B5-SUM(D5:E5,C3),"")</f>
        <v/>
      </c>
      <c r="H5" s="35" t="n">
        <f aca="false">IF(C40&lt;&gt;0,P5)</f>
        <v>0</v>
      </c>
      <c r="I5" s="32" t="s">
        <v>9</v>
      </c>
      <c r="J5" s="36" t="n">
        <f aca="false">2.10023605784515*10^(-8)*C40^3-3.6861335383344*10^(-5)*C40^2+0.031886851264089*C40+3.2939854079516</f>
        <v>3.2939854079516</v>
      </c>
      <c r="K5" s="37" t="n">
        <f aca="false">0.001718368564441*D40-0.189407697716735</f>
        <v>-0.189407697716735</v>
      </c>
      <c r="L5" s="37" t="n">
        <f aca="false">J5+K5</f>
        <v>3.10457771023486</v>
      </c>
      <c r="M5" s="37" t="n">
        <f aca="false">1.32241*10^-8*E40^3-7.90212*10^-6*E40^2-0.000204*E40+0.175</f>
        <v>0.175</v>
      </c>
      <c r="N5" s="37" t="n">
        <f aca="false">L5+M5</f>
        <v>3.27957771023486</v>
      </c>
      <c r="O5" s="36" t="s">
        <v>34</v>
      </c>
      <c r="P5" s="31" t="e">
        <f aca="false">B5/N5</f>
        <v>#VALUE!</v>
      </c>
      <c r="Q5" s="31" t="s">
        <v>9</v>
      </c>
    </row>
    <row r="6" customFormat="false" ht="35.05" hidden="false" customHeight="false" outlineLevel="0" collapsed="false">
      <c r="A6" s="29" t="s">
        <v>36</v>
      </c>
      <c r="B6" s="38" t="n">
        <f aca="false">B40</f>
        <v>0</v>
      </c>
      <c r="C6" s="38" t="n">
        <f aca="false">IF(B6&lt;&gt;"",B6/1000*C40)</f>
        <v>0</v>
      </c>
      <c r="D6" s="38" t="n">
        <f aca="false">IF(B6&lt;&gt;"",B6/1000*D40)</f>
        <v>0</v>
      </c>
      <c r="E6" s="38" t="n">
        <f aca="false">IF(B6&lt;&gt;"",B6/1000*E40)</f>
        <v>0</v>
      </c>
      <c r="F6" s="39" t="str">
        <f aca="false">IF(B6&gt;"",SUM(C6:E6)-B6,"")</f>
        <v/>
      </c>
      <c r="H6" s="35" t="n">
        <f aca="false">N44</f>
        <v>0</v>
      </c>
      <c r="I6" s="32" t="s">
        <v>9</v>
      </c>
      <c r="M6" s="30"/>
      <c r="N6" s="30"/>
    </row>
    <row r="7" customFormat="false" ht="12.8" hidden="false" customHeight="false" outlineLevel="0" collapsed="false">
      <c r="B7" s="30" t="s">
        <v>25</v>
      </c>
      <c r="C7" s="30" t="s">
        <v>37</v>
      </c>
      <c r="D7" s="30" t="s">
        <v>38</v>
      </c>
      <c r="E7" s="30" t="s">
        <v>39</v>
      </c>
      <c r="J7" s="29"/>
      <c r="M7" s="30"/>
      <c r="O7" s="31"/>
    </row>
    <row r="8" customFormat="false" ht="12.8" hidden="false" customHeight="false" outlineLevel="0" collapsed="false">
      <c r="J8" s="29"/>
      <c r="M8" s="30"/>
      <c r="N8" s="30"/>
    </row>
    <row r="10" customFormat="false" ht="57.85" hidden="false" customHeight="false" outlineLevel="0" collapsed="false">
      <c r="A10" s="29" t="s">
        <v>40</v>
      </c>
      <c r="B10" s="30" t="s">
        <v>25</v>
      </c>
      <c r="C10" s="30" t="s">
        <v>37</v>
      </c>
      <c r="D10" s="30" t="s">
        <v>38</v>
      </c>
      <c r="E10" s="30" t="s">
        <v>39</v>
      </c>
    </row>
    <row r="11" customFormat="false" ht="12.8" hidden="false" customHeight="false" outlineLevel="0" collapsed="false">
      <c r="A11" s="40" t="n">
        <v>1</v>
      </c>
      <c r="B11" s="33" t="n">
        <f aca="false">Tabelle1!B15</f>
        <v>0</v>
      </c>
      <c r="C11" s="33" t="n">
        <f aca="false">Tabelle1!D15</f>
        <v>0</v>
      </c>
      <c r="D11" s="33" t="n">
        <f aca="false">Tabelle1!F15</f>
        <v>0</v>
      </c>
      <c r="E11" s="33" t="n">
        <f aca="false">Tabelle1!H15</f>
        <v>0</v>
      </c>
      <c r="F11" s="41" t="str">
        <f aca="false">IF(SUM(C11:E11)&gt;1000,"Achtung!","")</f>
        <v/>
      </c>
      <c r="G11" s="31" t="n">
        <f aca="false">1000-SUM(C11:E11)</f>
        <v>1000</v>
      </c>
    </row>
    <row r="12" customFormat="false" ht="12.8" hidden="false" customHeight="false" outlineLevel="0" collapsed="false">
      <c r="A12" s="40"/>
      <c r="C12" s="30" t="s">
        <v>25</v>
      </c>
      <c r="D12" s="30" t="s">
        <v>25</v>
      </c>
      <c r="E12" s="30" t="s">
        <v>25</v>
      </c>
    </row>
    <row r="13" customFormat="false" ht="12.8" hidden="false" customHeight="false" outlineLevel="0" collapsed="false">
      <c r="A13" s="40"/>
      <c r="C13" s="36" t="n">
        <f aca="false">B11/1000*C11</f>
        <v>0</v>
      </c>
      <c r="D13" s="36" t="n">
        <f aca="false">B11/1000*D11</f>
        <v>0</v>
      </c>
      <c r="E13" s="36" t="n">
        <f aca="false">B11/1000*E11</f>
        <v>0</v>
      </c>
    </row>
    <row r="14" customFormat="false" ht="12.8" hidden="false" customHeight="false" outlineLevel="0" collapsed="false">
      <c r="A14" s="40"/>
      <c r="B14" s="30" t="s">
        <v>25</v>
      </c>
      <c r="C14" s="30" t="s">
        <v>37</v>
      </c>
      <c r="D14" s="30" t="s">
        <v>38</v>
      </c>
      <c r="E14" s="30" t="s">
        <v>39</v>
      </c>
      <c r="I14" s="42" t="n">
        <f aca="false">J14*K14*L14</f>
        <v>0</v>
      </c>
      <c r="J14" s="36" t="n">
        <f aca="false">IF(C15&gt;0,IF(C52*1000/C15&lt;B15,C52*1000/C15,B15),B15)</f>
        <v>0</v>
      </c>
      <c r="K14" s="36" t="n">
        <f aca="false">IF(D15&gt;0,IF(D52*1000/D15&lt;B15,D52*1000/D15,B15),B15)</f>
        <v>0</v>
      </c>
      <c r="L14" s="36" t="n">
        <f aca="false">IF(E15&gt;0,IF(E52*1000/E15&lt;B15,E52*1000/E15,B15),B15)</f>
        <v>0</v>
      </c>
      <c r="M14" s="31" t="s">
        <v>41</v>
      </c>
    </row>
    <row r="15" customFormat="false" ht="12.8" hidden="false" customHeight="false" outlineLevel="0" collapsed="false">
      <c r="A15" s="40" t="n">
        <v>2</v>
      </c>
      <c r="B15" s="33" t="n">
        <f aca="false">Tabelle1!B16</f>
        <v>0</v>
      </c>
      <c r="C15" s="33" t="n">
        <f aca="false">Tabelle1!D16</f>
        <v>0</v>
      </c>
      <c r="D15" s="33" t="n">
        <f aca="false">Tabelle1!F16</f>
        <v>0</v>
      </c>
      <c r="E15" s="33" t="n">
        <f aca="false">Tabelle1!H16</f>
        <v>0</v>
      </c>
      <c r="F15" s="41" t="str">
        <f aca="false">IF(SUM(C15:E15)&gt;1000,"Achtung!","")</f>
        <v/>
      </c>
      <c r="G15" s="31" t="n">
        <f aca="false">1000-SUM(C15:E15)</f>
        <v>1000</v>
      </c>
      <c r="H15" s="29" t="s">
        <v>42</v>
      </c>
      <c r="I15" s="43" t="str">
        <f aca="false">IF(I14&gt;0,IF(J15&gt;0,IF(C15=0,"Ag ",C15),""),"")</f>
        <v/>
      </c>
      <c r="J15" s="44" t="n">
        <f aca="false">IF(G15=0,MIN(J14:L14))</f>
        <v>0</v>
      </c>
      <c r="K15" s="36"/>
      <c r="L15" s="36"/>
      <c r="M15" s="31" t="s">
        <v>41</v>
      </c>
    </row>
    <row r="16" customFormat="false" ht="12.8" hidden="false" customHeight="false" outlineLevel="0" collapsed="false">
      <c r="A16" s="40"/>
      <c r="C16" s="30" t="s">
        <v>25</v>
      </c>
      <c r="D16" s="30" t="s">
        <v>25</v>
      </c>
      <c r="E16" s="30" t="s">
        <v>25</v>
      </c>
      <c r="H16" s="29" t="s">
        <v>43</v>
      </c>
      <c r="J16" s="36" t="n">
        <f aca="false">J15/1000*C15</f>
        <v>0</v>
      </c>
      <c r="K16" s="36" t="n">
        <f aca="false">J15/1000*D15</f>
        <v>0</v>
      </c>
      <c r="L16" s="36" t="n">
        <f aca="false">J15/1000*E15</f>
        <v>0</v>
      </c>
      <c r="M16" s="31" t="s">
        <v>44</v>
      </c>
    </row>
    <row r="17" customFormat="false" ht="12.8" hidden="false" customHeight="false" outlineLevel="0" collapsed="false">
      <c r="A17" s="40"/>
      <c r="C17" s="36" t="n">
        <f aca="false">B15/1000*C15</f>
        <v>0</v>
      </c>
      <c r="D17" s="36" t="n">
        <f aca="false">B15/1000*D15</f>
        <v>0</v>
      </c>
      <c r="E17" s="36" t="n">
        <f aca="false">B15/1000*E15</f>
        <v>0</v>
      </c>
      <c r="H17" s="29" t="s">
        <v>45</v>
      </c>
      <c r="J17" s="36" t="n">
        <f aca="false">C44-J16-C49</f>
        <v>0</v>
      </c>
      <c r="K17" s="36" t="n">
        <f aca="false">D44-K16-D49</f>
        <v>0</v>
      </c>
      <c r="L17" s="36" t="n">
        <f aca="false">E44-L16-E49</f>
        <v>0</v>
      </c>
      <c r="M17" s="31" t="s">
        <v>44</v>
      </c>
    </row>
    <row r="18" customFormat="false" ht="12.8" hidden="false" customHeight="false" outlineLevel="0" collapsed="false">
      <c r="A18" s="40"/>
      <c r="B18" s="30" t="s">
        <v>25</v>
      </c>
      <c r="C18" s="30" t="s">
        <v>37</v>
      </c>
      <c r="D18" s="30" t="s">
        <v>38</v>
      </c>
      <c r="E18" s="30" t="s">
        <v>39</v>
      </c>
      <c r="I18" s="42" t="n">
        <f aca="false">J18*K18*L18</f>
        <v>0</v>
      </c>
      <c r="J18" s="36" t="n">
        <f aca="false">IF(C19&gt;0,IF(J17*1000/C19&lt;B19,J17*1000/C19,B19),B19)</f>
        <v>0</v>
      </c>
      <c r="K18" s="36" t="n">
        <f aca="false">IF(D19&gt;0,IF(K17*1000/D19&lt;B19,K17*1000/D19,B19),B19)</f>
        <v>0</v>
      </c>
      <c r="L18" s="36" t="n">
        <f aca="false">IF(E19&gt;0,IF(L17*1000/E19&lt;B19,L17*1000/E19,B19),B19)</f>
        <v>0</v>
      </c>
      <c r="M18" s="31" t="s">
        <v>41</v>
      </c>
    </row>
    <row r="19" customFormat="false" ht="12.8" hidden="false" customHeight="false" outlineLevel="0" collapsed="false">
      <c r="A19" s="40" t="n">
        <v>3</v>
      </c>
      <c r="B19" s="33" t="n">
        <f aca="false">Tabelle1!B17</f>
        <v>0</v>
      </c>
      <c r="C19" s="33" t="n">
        <f aca="false">Tabelle1!D17</f>
        <v>0</v>
      </c>
      <c r="D19" s="33" t="n">
        <f aca="false">Tabelle1!F17</f>
        <v>0</v>
      </c>
      <c r="E19" s="33" t="n">
        <f aca="false">Tabelle1!H17</f>
        <v>0</v>
      </c>
      <c r="F19" s="41" t="str">
        <f aca="false">IF(SUM(C19:E19)&gt;1000,"Achtung!","")</f>
        <v/>
      </c>
      <c r="G19" s="31" t="n">
        <f aca="false">1000-SUM(C19:E19)</f>
        <v>1000</v>
      </c>
      <c r="H19" s="29" t="s">
        <v>42</v>
      </c>
      <c r="I19" s="43" t="str">
        <f aca="false">IF(I18&gt;0,IF(J19&gt;0,IF(C19=0,"Ag ",C19),""),"")</f>
        <v/>
      </c>
      <c r="J19" s="44" t="n">
        <f aca="false">IF(G19=0,MIN(J18:L18))</f>
        <v>0</v>
      </c>
      <c r="K19" s="36"/>
      <c r="L19" s="36"/>
      <c r="M19" s="31" t="s">
        <v>41</v>
      </c>
    </row>
    <row r="20" customFormat="false" ht="12.8" hidden="false" customHeight="false" outlineLevel="0" collapsed="false">
      <c r="A20" s="40"/>
      <c r="C20" s="30" t="s">
        <v>25</v>
      </c>
      <c r="D20" s="30" t="s">
        <v>25</v>
      </c>
      <c r="E20" s="30" t="s">
        <v>25</v>
      </c>
      <c r="H20" s="29" t="s">
        <v>43</v>
      </c>
      <c r="J20" s="36" t="n">
        <f aca="false">J19/1000*C19</f>
        <v>0</v>
      </c>
      <c r="K20" s="36" t="n">
        <f aca="false">J19/1000*D19</f>
        <v>0</v>
      </c>
      <c r="L20" s="36" t="n">
        <f aca="false">J19/1000*E19</f>
        <v>0</v>
      </c>
      <c r="M20" s="31" t="s">
        <v>44</v>
      </c>
    </row>
    <row r="21" customFormat="false" ht="12.8" hidden="false" customHeight="false" outlineLevel="0" collapsed="false">
      <c r="A21" s="40"/>
      <c r="C21" s="36" t="n">
        <f aca="false">B19/1000*C19</f>
        <v>0</v>
      </c>
      <c r="D21" s="36" t="n">
        <f aca="false">B19/1000*D19</f>
        <v>0</v>
      </c>
      <c r="E21" s="36" t="n">
        <f aca="false">B19/1000*E19</f>
        <v>0</v>
      </c>
      <c r="H21" s="29" t="s">
        <v>45</v>
      </c>
      <c r="J21" s="36" t="n">
        <f aca="false">C44-C49-J16-J20</f>
        <v>0</v>
      </c>
      <c r="K21" s="36" t="n">
        <f aca="false">D44-D49-K16-K20</f>
        <v>0</v>
      </c>
      <c r="L21" s="36" t="n">
        <f aca="false">E44-E49-L16-L20</f>
        <v>0</v>
      </c>
      <c r="M21" s="31" t="s">
        <v>44</v>
      </c>
    </row>
    <row r="22" customFormat="false" ht="12.8" hidden="false" customHeight="false" outlineLevel="0" collapsed="false">
      <c r="A22" s="40"/>
      <c r="B22" s="30" t="s">
        <v>25</v>
      </c>
      <c r="C22" s="30" t="s">
        <v>37</v>
      </c>
      <c r="D22" s="30" t="s">
        <v>38</v>
      </c>
      <c r="E22" s="30" t="s">
        <v>39</v>
      </c>
      <c r="I22" s="42" t="n">
        <f aca="false">J22*K22*L22</f>
        <v>0</v>
      </c>
      <c r="J22" s="36" t="n">
        <f aca="false">IF(C23&gt;0,IF(J21*1000/C23&lt;B23,J21*1000/C23,B23),B23)</f>
        <v>0</v>
      </c>
      <c r="K22" s="36" t="n">
        <f aca="false">IF(D23&gt;0,IF(K21*1000/D23&lt;B23,K21*1000/D23,B23),B23)</f>
        <v>0</v>
      </c>
      <c r="L22" s="36" t="n">
        <f aca="false">IF(E23&gt;0,IF(L21*1000/E23&lt;B23,L21*1000/E23,B23),B23)</f>
        <v>0</v>
      </c>
      <c r="M22" s="31" t="s">
        <v>41</v>
      </c>
    </row>
    <row r="23" customFormat="false" ht="12.8" hidden="false" customHeight="false" outlineLevel="0" collapsed="false">
      <c r="A23" s="40" t="n">
        <v>4</v>
      </c>
      <c r="B23" s="33" t="n">
        <f aca="false">Tabelle1!B18</f>
        <v>0</v>
      </c>
      <c r="C23" s="33" t="n">
        <f aca="false">Tabelle1!D18</f>
        <v>0</v>
      </c>
      <c r="D23" s="33" t="n">
        <f aca="false">Tabelle1!F18</f>
        <v>0</v>
      </c>
      <c r="E23" s="33" t="n">
        <f aca="false">Tabelle1!H18</f>
        <v>0</v>
      </c>
      <c r="F23" s="41" t="str">
        <f aca="false">IF(SUM(C23:E23)&gt;1000,"Achtung!","")</f>
        <v/>
      </c>
      <c r="G23" s="31" t="n">
        <f aca="false">1000-SUM(C23:E23)</f>
        <v>1000</v>
      </c>
      <c r="H23" s="29" t="s">
        <v>42</v>
      </c>
      <c r="I23" s="43" t="str">
        <f aca="false">IF(I22&gt;0,IF(J23&gt;0,IF(C23=0,"Ag ",C23),""),"")</f>
        <v/>
      </c>
      <c r="J23" s="44" t="n">
        <f aca="false">IF(G23=0,MIN(J22:L22))</f>
        <v>0</v>
      </c>
      <c r="K23" s="36"/>
      <c r="L23" s="36"/>
      <c r="M23" s="31" t="s">
        <v>41</v>
      </c>
    </row>
    <row r="24" customFormat="false" ht="12.8" hidden="false" customHeight="false" outlineLevel="0" collapsed="false">
      <c r="A24" s="40"/>
      <c r="C24" s="30" t="s">
        <v>25</v>
      </c>
      <c r="D24" s="30" t="s">
        <v>25</v>
      </c>
      <c r="E24" s="30" t="s">
        <v>25</v>
      </c>
      <c r="H24" s="29" t="s">
        <v>43</v>
      </c>
      <c r="J24" s="36" t="n">
        <f aca="false">J23/1000*C23</f>
        <v>0</v>
      </c>
      <c r="K24" s="36" t="n">
        <f aca="false">J23/1000*D23</f>
        <v>0</v>
      </c>
      <c r="L24" s="36" t="n">
        <f aca="false">J23/1000*E23</f>
        <v>0</v>
      </c>
      <c r="M24" s="31" t="s">
        <v>44</v>
      </c>
    </row>
    <row r="25" customFormat="false" ht="12.8" hidden="false" customHeight="false" outlineLevel="0" collapsed="false">
      <c r="A25" s="40"/>
      <c r="C25" s="36" t="n">
        <f aca="false">B23/1000*C23</f>
        <v>0</v>
      </c>
      <c r="D25" s="36" t="n">
        <f aca="false">B23/1000*D23</f>
        <v>0</v>
      </c>
      <c r="E25" s="36" t="n">
        <f aca="false">B23/1000*E23</f>
        <v>0</v>
      </c>
      <c r="H25" s="29" t="s">
        <v>45</v>
      </c>
      <c r="J25" s="36" t="n">
        <f aca="false">C44-C49-J16-J20-J24</f>
        <v>0</v>
      </c>
      <c r="K25" s="36" t="n">
        <f aca="false">D44-D49-K16-K20-K24</f>
        <v>0</v>
      </c>
      <c r="L25" s="36" t="n">
        <f aca="false">E44-E49-L16-L20-L24</f>
        <v>0</v>
      </c>
      <c r="M25" s="31" t="s">
        <v>44</v>
      </c>
    </row>
    <row r="26" customFormat="false" ht="12.8" hidden="false" customHeight="false" outlineLevel="0" collapsed="false">
      <c r="A26" s="40"/>
      <c r="B26" s="30" t="s">
        <v>25</v>
      </c>
      <c r="C26" s="30" t="s">
        <v>37</v>
      </c>
      <c r="D26" s="30" t="s">
        <v>38</v>
      </c>
      <c r="E26" s="30" t="s">
        <v>39</v>
      </c>
      <c r="I26" s="42" t="n">
        <f aca="false">J26*K26*L26</f>
        <v>0</v>
      </c>
      <c r="J26" s="36" t="n">
        <f aca="false">IF(C27&gt;0,IF(J25*1000/C27&lt;B27,J25*1000/C27,B27),B27)</f>
        <v>0</v>
      </c>
      <c r="K26" s="36" t="n">
        <f aca="false">IF(D27&gt;0,IF(K25*1000/D27&lt;B27,K25*1000/D27,B27),B27)</f>
        <v>0</v>
      </c>
      <c r="L26" s="36" t="n">
        <f aca="false">IF(E27&gt;0,IF(L25*1000/E27&lt;B27,L25*1000/E27,B27),B27)</f>
        <v>0</v>
      </c>
      <c r="M26" s="31" t="s">
        <v>41</v>
      </c>
    </row>
    <row r="27" customFormat="false" ht="12.8" hidden="false" customHeight="false" outlineLevel="0" collapsed="false">
      <c r="A27" s="40" t="n">
        <v>5</v>
      </c>
      <c r="B27" s="33" t="n">
        <f aca="false">Tabelle1!B19</f>
        <v>0</v>
      </c>
      <c r="C27" s="33" t="n">
        <f aca="false">Tabelle1!D19</f>
        <v>0</v>
      </c>
      <c r="D27" s="33" t="n">
        <f aca="false">Tabelle1!F19</f>
        <v>0</v>
      </c>
      <c r="E27" s="33" t="n">
        <f aca="false">Tabelle1!H19</f>
        <v>0</v>
      </c>
      <c r="F27" s="41" t="str">
        <f aca="false">IF(SUM(C27:E27)&gt;1000,"Achtung!","")</f>
        <v/>
      </c>
      <c r="G27" s="31" t="n">
        <f aca="false">1000-SUM(C27:E27)</f>
        <v>1000</v>
      </c>
      <c r="H27" s="29" t="s">
        <v>42</v>
      </c>
      <c r="I27" s="43" t="str">
        <f aca="false">IF(I26&gt;0,IF(J27&gt;0,IF(C27=0,"Ag ",C27),""),"")</f>
        <v/>
      </c>
      <c r="J27" s="44" t="n">
        <f aca="false">IF(G27=0,MIN(J26:L26))</f>
        <v>0</v>
      </c>
      <c r="K27" s="36"/>
      <c r="L27" s="36"/>
      <c r="M27" s="31" t="s">
        <v>41</v>
      </c>
    </row>
    <row r="28" customFormat="false" ht="12.8" hidden="false" customHeight="false" outlineLevel="0" collapsed="false">
      <c r="A28" s="40"/>
      <c r="C28" s="30" t="s">
        <v>25</v>
      </c>
      <c r="D28" s="30" t="s">
        <v>25</v>
      </c>
      <c r="E28" s="30" t="s">
        <v>25</v>
      </c>
      <c r="H28" s="29" t="s">
        <v>43</v>
      </c>
      <c r="J28" s="36" t="n">
        <f aca="false">J27/1000*C27</f>
        <v>0</v>
      </c>
      <c r="K28" s="36" t="n">
        <f aca="false">J27/1000*D27</f>
        <v>0</v>
      </c>
      <c r="L28" s="36" t="n">
        <f aca="false">J27/1000*E27</f>
        <v>0</v>
      </c>
      <c r="M28" s="31" t="s">
        <v>44</v>
      </c>
    </row>
    <row r="29" customFormat="false" ht="12.8" hidden="false" customHeight="false" outlineLevel="0" collapsed="false">
      <c r="A29" s="40"/>
      <c r="C29" s="36" t="n">
        <f aca="false">B27/1000*C27</f>
        <v>0</v>
      </c>
      <c r="D29" s="36" t="n">
        <f aca="false">B27/1000*D27</f>
        <v>0</v>
      </c>
      <c r="E29" s="36" t="n">
        <f aca="false">B27/1000*E27</f>
        <v>0</v>
      </c>
      <c r="H29" s="29" t="s">
        <v>45</v>
      </c>
      <c r="J29" s="36" t="n">
        <f aca="false">C44-C49-J20-J24-J28-J16</f>
        <v>0</v>
      </c>
      <c r="K29" s="36" t="n">
        <f aca="false">D44-D49-K20-K24-K28-K16</f>
        <v>0</v>
      </c>
      <c r="L29" s="36" t="n">
        <f aca="false">E44-E49-L20-L24-L28-L16</f>
        <v>0</v>
      </c>
      <c r="M29" s="31" t="s">
        <v>44</v>
      </c>
    </row>
    <row r="30" customFormat="false" ht="12.8" hidden="false" customHeight="false" outlineLevel="0" collapsed="false">
      <c r="A30" s="40"/>
      <c r="B30" s="30" t="s">
        <v>25</v>
      </c>
      <c r="C30" s="30" t="s">
        <v>37</v>
      </c>
      <c r="D30" s="30" t="s">
        <v>38</v>
      </c>
      <c r="E30" s="30" t="s">
        <v>39</v>
      </c>
      <c r="I30" s="42" t="n">
        <f aca="false">J30*K30*L30</f>
        <v>0</v>
      </c>
      <c r="J30" s="36" t="n">
        <f aca="false">IF(C31&gt;0,IF(J29*1000/C31&lt;B31,J29*1000/C31,B31),B31)</f>
        <v>0</v>
      </c>
      <c r="K30" s="36" t="n">
        <f aca="false">IF(D31&gt;0,IF(K29*1000/D31&lt;B31,K29*1000/D31,B31),B31)</f>
        <v>0</v>
      </c>
      <c r="L30" s="36" t="n">
        <f aca="false">IF(E31&gt;0,IF(L29*1000/E31&lt;B31,L29*1000/E31,B31),B31)</f>
        <v>0</v>
      </c>
      <c r="M30" s="31" t="s">
        <v>41</v>
      </c>
    </row>
    <row r="31" customFormat="false" ht="12.8" hidden="false" customHeight="false" outlineLevel="0" collapsed="false">
      <c r="A31" s="40" t="n">
        <v>6</v>
      </c>
      <c r="B31" s="33" t="n">
        <f aca="false">Tabelle1!B20</f>
        <v>0</v>
      </c>
      <c r="C31" s="33" t="n">
        <f aca="false">Tabelle1!D20</f>
        <v>0</v>
      </c>
      <c r="D31" s="33" t="n">
        <f aca="false">Tabelle1!F20</f>
        <v>0</v>
      </c>
      <c r="E31" s="33" t="n">
        <f aca="false">Tabelle1!H20</f>
        <v>0</v>
      </c>
      <c r="F31" s="41" t="str">
        <f aca="false">IF(SUM(C31:E31)&gt;1000,"Achtung!","")</f>
        <v/>
      </c>
      <c r="G31" s="31" t="n">
        <f aca="false">1000-SUM(C31:E31)</f>
        <v>1000</v>
      </c>
      <c r="H31" s="29" t="s">
        <v>42</v>
      </c>
      <c r="I31" s="43" t="str">
        <f aca="false">IF(I30&gt;0,IF(J31&gt;0,IF(C31=0,"Ag ",C31),""),"")</f>
        <v/>
      </c>
      <c r="J31" s="44" t="n">
        <f aca="false">IF(G31=0,MIN(J30:L30))</f>
        <v>0</v>
      </c>
      <c r="K31" s="36"/>
      <c r="L31" s="36"/>
      <c r="M31" s="31" t="s">
        <v>41</v>
      </c>
    </row>
    <row r="32" customFormat="false" ht="12.8" hidden="false" customHeight="false" outlineLevel="0" collapsed="false">
      <c r="C32" s="30" t="s">
        <v>25</v>
      </c>
      <c r="D32" s="30" t="s">
        <v>25</v>
      </c>
      <c r="E32" s="30" t="s">
        <v>25</v>
      </c>
      <c r="H32" s="29" t="s">
        <v>43</v>
      </c>
      <c r="J32" s="36" t="n">
        <f aca="false">J31/1000*C31</f>
        <v>0</v>
      </c>
      <c r="K32" s="36" t="n">
        <f aca="false">J31/1000*D31</f>
        <v>0</v>
      </c>
      <c r="L32" s="36" t="n">
        <f aca="false">J31/1000*E31</f>
        <v>0</v>
      </c>
      <c r="M32" s="31" t="s">
        <v>44</v>
      </c>
    </row>
    <row r="33" customFormat="false" ht="12.8" hidden="false" customHeight="false" outlineLevel="0" collapsed="false">
      <c r="C33" s="36" t="n">
        <f aca="false">B31/1000*C31</f>
        <v>0</v>
      </c>
      <c r="D33" s="36" t="n">
        <f aca="false">B31/1000*D31</f>
        <v>0</v>
      </c>
      <c r="E33" s="36" t="n">
        <f aca="false">B31/1000*E31</f>
        <v>0</v>
      </c>
      <c r="H33" s="29" t="s">
        <v>45</v>
      </c>
      <c r="J33" s="44" t="n">
        <f aca="false">C44-C49-J24-J28-J32-J20-J16</f>
        <v>0</v>
      </c>
      <c r="K33" s="44" t="n">
        <f aca="false">D44-D49-K24-K28-K32-K20-K16</f>
        <v>0</v>
      </c>
      <c r="L33" s="44" t="n">
        <f aca="false">E44-E49-L24-L28-L32-L20-L16</f>
        <v>0</v>
      </c>
      <c r="M33" s="31" t="s">
        <v>44</v>
      </c>
    </row>
    <row r="34" customFormat="false" ht="12.8" hidden="false" customHeight="false" outlineLevel="0" collapsed="false">
      <c r="J34" s="36"/>
      <c r="K34" s="36"/>
      <c r="L34" s="36"/>
    </row>
    <row r="35" customFormat="false" ht="12.8" hidden="false" customHeight="false" outlineLevel="0" collapsed="false">
      <c r="C35" s="30" t="s">
        <v>25</v>
      </c>
      <c r="D35" s="30" t="s">
        <v>25</v>
      </c>
      <c r="E35" s="30" t="s">
        <v>25</v>
      </c>
      <c r="J35" s="36"/>
      <c r="K35" s="36"/>
      <c r="L35" s="36"/>
    </row>
    <row r="36" customFormat="false" ht="12.8" hidden="false" customHeight="false" outlineLevel="0" collapsed="false">
      <c r="A36" s="29" t="s">
        <v>46</v>
      </c>
      <c r="C36" s="36" t="n">
        <f aca="false">C17+C13+C3+C21+C25+C29+C33</f>
        <v>0</v>
      </c>
      <c r="D36" s="36" t="n">
        <f aca="false">D17+D13+D3+D21+D25+D29+D33</f>
        <v>0</v>
      </c>
      <c r="E36" s="36" t="n">
        <f aca="false">E17+E13+E3+E21+E25+E29+E33</f>
        <v>0</v>
      </c>
      <c r="J36" s="36"/>
      <c r="K36" s="36"/>
      <c r="L36" s="36"/>
    </row>
    <row r="39" customFormat="false" ht="12.8" hidden="false" customHeight="false" outlineLevel="0" collapsed="false">
      <c r="A39" s="29" t="s">
        <v>47</v>
      </c>
      <c r="B39" s="30" t="s">
        <v>25</v>
      </c>
      <c r="C39" s="30" t="s">
        <v>37</v>
      </c>
      <c r="D39" s="30" t="s">
        <v>38</v>
      </c>
      <c r="E39" s="30" t="s">
        <v>39</v>
      </c>
    </row>
    <row r="40" customFormat="false" ht="12.8" hidden="false" customHeight="false" outlineLevel="0" collapsed="false">
      <c r="B40" s="33" t="n">
        <f aca="false">Tabelle1!B6</f>
        <v>0</v>
      </c>
      <c r="C40" s="33" t="n">
        <f aca="false">Tabelle1!D6</f>
        <v>0</v>
      </c>
      <c r="D40" s="33" t="n">
        <f aca="false">Tabelle1!F6</f>
        <v>0</v>
      </c>
      <c r="E40" s="33" t="n">
        <f aca="false">Tabelle1!H6</f>
        <v>0</v>
      </c>
      <c r="F40" s="41" t="str">
        <f aca="false">IF(SUM(C40:E40)&gt;1000,"Achtung!","")</f>
        <v/>
      </c>
      <c r="G40" s="31" t="n">
        <f aca="false">1000-SUM(C40:E40)</f>
        <v>1000</v>
      </c>
      <c r="H40" s="35" t="n">
        <f aca="false">N44</f>
        <v>0</v>
      </c>
      <c r="I40" s="32" t="s">
        <v>9</v>
      </c>
    </row>
    <row r="42" customFormat="false" ht="12.8" hidden="false" customHeight="false" outlineLevel="0" collapsed="false">
      <c r="H42" s="30" t="s">
        <v>27</v>
      </c>
      <c r="I42" s="30" t="s">
        <v>28</v>
      </c>
      <c r="J42" s="30" t="s">
        <v>29</v>
      </c>
      <c r="K42" s="30" t="s">
        <v>30</v>
      </c>
      <c r="L42" s="30" t="s">
        <v>31</v>
      </c>
      <c r="M42" s="30"/>
      <c r="N42" s="30" t="s">
        <v>32</v>
      </c>
    </row>
    <row r="43" customFormat="false" ht="12.8" hidden="false" customHeight="false" outlineLevel="0" collapsed="false">
      <c r="C43" s="30" t="s">
        <v>25</v>
      </c>
      <c r="D43" s="30" t="s">
        <v>25</v>
      </c>
      <c r="E43" s="30" t="s">
        <v>25</v>
      </c>
      <c r="H43" s="30"/>
      <c r="I43" s="30"/>
      <c r="M43" s="30"/>
      <c r="N43" s="30"/>
    </row>
    <row r="44" customFormat="false" ht="12.8" hidden="false" customHeight="false" outlineLevel="0" collapsed="false">
      <c r="A44" s="29" t="s">
        <v>48</v>
      </c>
      <c r="C44" s="45" t="n">
        <f aca="false">IF(B40&lt;&gt;"",C40/1000*B40)</f>
        <v>0</v>
      </c>
      <c r="D44" s="45" t="n">
        <f aca="false">IF(B40&lt;&gt;"",D40/1000*B40)</f>
        <v>0</v>
      </c>
      <c r="E44" s="45" t="n">
        <f aca="false">IF(B40&lt;&gt;"",E40/1000*B40)</f>
        <v>0</v>
      </c>
      <c r="H44" s="36" t="n">
        <f aca="false">2.10023605784515*10^(-8)*C40^3-3.6861335383344*10^(-5)*C40^2+0.031886851264089*C40+3.2939854079516</f>
        <v>3.2939854079516</v>
      </c>
      <c r="I44" s="37" t="n">
        <f aca="false">0.001718368564441*D40-0.189407697716735</f>
        <v>-0.189407697716735</v>
      </c>
      <c r="J44" s="37" t="n">
        <f aca="false">H44+I44</f>
        <v>3.10457771023486</v>
      </c>
      <c r="K44" s="37" t="n">
        <f aca="false">1.32241*10^-8*E40^3-7.90212*10^-6*E40^2-0.000204*E40+0.175</f>
        <v>0.175</v>
      </c>
      <c r="L44" s="37" t="n">
        <f aca="false">J44+K44</f>
        <v>3.27957771023486</v>
      </c>
      <c r="M44" s="36" t="s">
        <v>34</v>
      </c>
      <c r="N44" s="31" t="n">
        <f aca="false">B40/L44</f>
        <v>0</v>
      </c>
      <c r="O44" s="31" t="s">
        <v>9</v>
      </c>
    </row>
    <row r="45" customFormat="false" ht="12.8" hidden="false" customHeight="false" outlineLevel="0" collapsed="false">
      <c r="A45" s="29" t="s">
        <v>45</v>
      </c>
      <c r="C45" s="46" t="str">
        <f aca="false">IF(C44-C36&gt;0,C44-C36,"")</f>
        <v/>
      </c>
      <c r="D45" s="46" t="str">
        <f aca="false">IF(D44-D36&gt;0,D44-D36,"")</f>
        <v/>
      </c>
      <c r="E45" s="46" t="str">
        <f aca="false">IF(E44-E36&gt;0,E44-E36,"")</f>
        <v/>
      </c>
      <c r="I45" s="30"/>
      <c r="L45" s="31"/>
      <c r="N45" s="30"/>
    </row>
    <row r="46" customFormat="false" ht="12.8" hidden="false" customHeight="false" outlineLevel="0" collapsed="false">
      <c r="I46" s="30"/>
      <c r="M46" s="30"/>
      <c r="N46" s="30"/>
    </row>
    <row r="47" customFormat="false" ht="12.8" hidden="false" customHeight="false" outlineLevel="0" collapsed="false">
      <c r="B47" s="34" t="n">
        <f aca="false">C47*D47*E47</f>
        <v>0</v>
      </c>
      <c r="C47" s="36" t="n">
        <f aca="false">IF(C11&gt;0,IF(C44*1000/C11&lt;B11,C44*1000/C11,B11),B11)</f>
        <v>0</v>
      </c>
      <c r="D47" s="36" t="n">
        <f aca="false">IF(D11&gt;0,IF(D44*1000/D11&lt;B11,D44*1000/D11,B11),B11)</f>
        <v>0</v>
      </c>
      <c r="E47" s="36" t="n">
        <f aca="false">IF(E11&gt;0,IF(E44*1000/E11&lt;B11,E44*1000/E11,B11),B11)</f>
        <v>0</v>
      </c>
      <c r="F47" s="31" t="s">
        <v>41</v>
      </c>
    </row>
    <row r="48" customFormat="false" ht="12.8" hidden="false" customHeight="false" outlineLevel="0" collapsed="false">
      <c r="A48" s="29" t="s">
        <v>42</v>
      </c>
      <c r="B48" s="47" t="str">
        <f aca="false">IF(B47&gt;0,IF(C11&gt;0,IF(C11=0,"Ag ",C11),""),"")</f>
        <v/>
      </c>
      <c r="C48" s="44" t="n">
        <f aca="false">IF(G11=0,MIN(C47:E47))</f>
        <v>0</v>
      </c>
      <c r="D48" s="36"/>
      <c r="E48" s="36"/>
      <c r="F48" s="31" t="s">
        <v>41</v>
      </c>
    </row>
    <row r="49" customFormat="false" ht="12.8" hidden="false" customHeight="false" outlineLevel="0" collapsed="false">
      <c r="A49" s="29" t="s">
        <v>43</v>
      </c>
      <c r="B49" s="36"/>
      <c r="C49" s="36" t="n">
        <f aca="false">C48/1000*C11</f>
        <v>0</v>
      </c>
      <c r="D49" s="36" t="n">
        <f aca="false">C48/1000*D11</f>
        <v>0</v>
      </c>
      <c r="E49" s="36" t="n">
        <f aca="false">C48/1000*E11</f>
        <v>0</v>
      </c>
      <c r="F49" s="31" t="s">
        <v>44</v>
      </c>
      <c r="H49" s="35"/>
    </row>
    <row r="50" customFormat="false" ht="12.8" hidden="false" customHeight="false" outlineLevel="0" collapsed="false">
      <c r="B50" s="36"/>
    </row>
    <row r="51" customFormat="false" ht="12.8" hidden="false" customHeight="false" outlineLevel="0" collapsed="false">
      <c r="A51" s="29" t="s">
        <v>45</v>
      </c>
      <c r="C51" s="36" t="n">
        <f aca="false">C44-C49</f>
        <v>0</v>
      </c>
      <c r="D51" s="36" t="n">
        <f aca="false">D44-D49</f>
        <v>0</v>
      </c>
      <c r="E51" s="36" t="n">
        <f aca="false">E44-E49</f>
        <v>0</v>
      </c>
    </row>
    <row r="52" customFormat="false" ht="12.8" hidden="false" customHeight="false" outlineLevel="0" collapsed="false">
      <c r="A52" s="29" t="s">
        <v>49</v>
      </c>
      <c r="C52" s="36" t="n">
        <f aca="false">C51</f>
        <v>0</v>
      </c>
      <c r="D52" s="36" t="n">
        <f aca="false">D51</f>
        <v>0</v>
      </c>
      <c r="E52" s="36" t="n">
        <f aca="false">E51</f>
        <v>0</v>
      </c>
    </row>
    <row r="54" customFormat="false" ht="12.8" hidden="false" customHeight="false" outlineLevel="0" collapsed="false">
      <c r="C54" s="36"/>
      <c r="D54" s="36"/>
      <c r="E54" s="36"/>
    </row>
    <row r="55" customFormat="false" ht="12.8" hidden="false" customHeight="false" outlineLevel="0" collapsed="false">
      <c r="C55" s="36"/>
      <c r="D55" s="36"/>
      <c r="E55" s="36"/>
    </row>
    <row r="56" customFormat="false" ht="12.8" hidden="false" customHeight="false" outlineLevel="0" collapsed="false">
      <c r="B56" s="36"/>
      <c r="C56" s="36"/>
      <c r="D56" s="36"/>
      <c r="E56" s="36"/>
    </row>
    <row r="57" customFormat="false" ht="12.8" hidden="false" customHeight="false" outlineLevel="0" collapsed="false">
      <c r="C57" s="36"/>
      <c r="D57" s="36"/>
      <c r="E57" s="36"/>
    </row>
  </sheetData>
  <sheetProtection sheet="true" objects="true" scenarios="true" selectLockedCells="true" selectUnlockedCell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D4:N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5078125" defaultRowHeight="12.8" zeroHeight="false" outlineLevelRow="0" outlineLevelCol="0"/>
  <cols>
    <col collapsed="false" customWidth="true" hidden="false" outlineLevel="0" max="10" min="10" style="0" width="19.28"/>
  </cols>
  <sheetData>
    <row r="4" customFormat="false" ht="12.8" hidden="false" customHeight="false" outlineLevel="0" collapsed="false">
      <c r="G4" s="3"/>
      <c r="H4" s="48"/>
      <c r="I4" s="48"/>
      <c r="J4" s="48"/>
      <c r="K4" s="48"/>
      <c r="L4" s="48"/>
      <c r="M4" s="48"/>
      <c r="N4" s="3"/>
    </row>
    <row r="5" customFormat="false" ht="12.8" hidden="false" customHeight="false" outlineLevel="0" collapsed="false">
      <c r="G5" s="3"/>
      <c r="H5" s="48"/>
      <c r="I5" s="48"/>
      <c r="J5" s="48"/>
      <c r="K5" s="48"/>
      <c r="L5" s="48"/>
      <c r="M5" s="48"/>
      <c r="N5" s="3"/>
    </row>
    <row r="6" customFormat="false" ht="12.8" hidden="false" customHeight="false" outlineLevel="0" collapsed="false">
      <c r="G6" s="3"/>
      <c r="H6" s="48"/>
      <c r="I6" s="48"/>
      <c r="J6" s="48"/>
      <c r="K6" s="48"/>
      <c r="L6" s="48"/>
      <c r="M6" s="48"/>
      <c r="N6" s="3"/>
    </row>
    <row r="7" customFormat="false" ht="12.8" hidden="false" customHeight="false" outlineLevel="0" collapsed="false">
      <c r="G7" s="3"/>
      <c r="H7" s="48"/>
      <c r="I7" s="48"/>
      <c r="J7" s="48"/>
      <c r="K7" s="48"/>
      <c r="L7" s="48"/>
      <c r="M7" s="48"/>
      <c r="N7" s="3"/>
    </row>
    <row r="8" customFormat="false" ht="12.8" hidden="false" customHeight="false" outlineLevel="0" collapsed="false">
      <c r="G8" s="3"/>
      <c r="H8" s="48"/>
      <c r="I8" s="48"/>
      <c r="J8" s="48"/>
      <c r="K8" s="48"/>
      <c r="L8" s="48"/>
      <c r="M8" s="48"/>
      <c r="N8" s="3"/>
    </row>
    <row r="9" customFormat="false" ht="12.8" hidden="false" customHeight="false" outlineLevel="0" collapsed="false">
      <c r="G9" s="3"/>
      <c r="H9" s="48"/>
      <c r="I9" s="48"/>
      <c r="J9" s="48"/>
      <c r="K9" s="48"/>
      <c r="L9" s="48"/>
      <c r="M9" s="48"/>
      <c r="N9" s="3"/>
    </row>
    <row r="10" customFormat="false" ht="12.8" hidden="false" customHeight="false" outlineLevel="0" collapsed="false">
      <c r="G10" s="3"/>
      <c r="H10" s="48"/>
      <c r="I10" s="48"/>
      <c r="J10" s="48"/>
      <c r="K10" s="48"/>
      <c r="L10" s="48"/>
      <c r="M10" s="48"/>
      <c r="N10" s="3"/>
    </row>
    <row r="11" customFormat="false" ht="12.8" hidden="false" customHeight="false" outlineLevel="0" collapsed="false">
      <c r="G11" s="3"/>
      <c r="H11" s="48"/>
      <c r="I11" s="48"/>
      <c r="J11" s="48"/>
      <c r="K11" s="48"/>
      <c r="L11" s="48"/>
      <c r="M11" s="48"/>
      <c r="N11" s="3"/>
    </row>
    <row r="12" customFormat="false" ht="12.8" hidden="false" customHeight="false" outlineLevel="0" collapsed="false">
      <c r="G12" s="3"/>
      <c r="H12" s="48"/>
      <c r="I12" s="48"/>
      <c r="J12" s="48"/>
      <c r="K12" s="48"/>
      <c r="L12" s="48"/>
      <c r="M12" s="48"/>
      <c r="N12" s="3"/>
    </row>
    <row r="13" customFormat="false" ht="12.8" hidden="false" customHeight="false" outlineLevel="0" collapsed="false">
      <c r="G13" s="3"/>
      <c r="H13" s="48"/>
      <c r="I13" s="48"/>
      <c r="J13" s="48"/>
      <c r="K13" s="48"/>
      <c r="L13" s="48"/>
      <c r="M13" s="48"/>
      <c r="N13" s="3"/>
    </row>
    <row r="14" customFormat="false" ht="12.8" hidden="false" customHeight="false" outlineLevel="0" collapsed="false">
      <c r="G14" s="3"/>
      <c r="H14" s="48"/>
      <c r="I14" s="48"/>
      <c r="J14" s="48"/>
      <c r="K14" s="48"/>
      <c r="L14" s="48"/>
      <c r="M14" s="48"/>
      <c r="N14" s="3"/>
    </row>
    <row r="15" customFormat="false" ht="12.8" hidden="false" customHeight="false" outlineLevel="0" collapsed="false">
      <c r="G15" s="3"/>
      <c r="H15" s="48"/>
      <c r="I15" s="48"/>
      <c r="J15" s="48"/>
      <c r="K15" s="48"/>
      <c r="L15" s="48"/>
      <c r="M15" s="48"/>
      <c r="N15" s="3"/>
    </row>
    <row r="16" customFormat="false" ht="12.8" hidden="false" customHeight="false" outlineLevel="0" collapsed="false">
      <c r="G16" s="3"/>
      <c r="H16" s="48"/>
      <c r="I16" s="48"/>
      <c r="J16" s="48"/>
      <c r="K16" s="48"/>
      <c r="L16" s="48"/>
      <c r="M16" s="48"/>
      <c r="N16" s="3"/>
    </row>
    <row r="17" customFormat="false" ht="12.8" hidden="false" customHeight="false" outlineLevel="0" collapsed="false">
      <c r="G17" s="3"/>
      <c r="H17" s="48"/>
      <c r="I17" s="48"/>
      <c r="J17" s="48"/>
      <c r="K17" s="48"/>
      <c r="L17" s="48"/>
      <c r="M17" s="48"/>
      <c r="N17" s="3"/>
    </row>
    <row r="18" customFormat="false" ht="12.8" hidden="false" customHeight="false" outlineLevel="0" collapsed="false">
      <c r="G18" s="3"/>
      <c r="H18" s="48"/>
      <c r="I18" s="48"/>
      <c r="J18" s="48"/>
      <c r="K18" s="48"/>
      <c r="L18" s="48"/>
      <c r="M18" s="48"/>
      <c r="N18" s="3"/>
    </row>
    <row r="19" customFormat="false" ht="12.8" hidden="false" customHeight="false" outlineLevel="0" collapsed="false">
      <c r="G19" s="3"/>
      <c r="H19" s="48"/>
      <c r="I19" s="48"/>
      <c r="J19" s="48"/>
      <c r="K19" s="48"/>
      <c r="L19" s="48"/>
      <c r="M19" s="48"/>
      <c r="N19" s="3"/>
    </row>
    <row r="20" customFormat="false" ht="12.8" hidden="false" customHeight="false" outlineLevel="0" collapsed="false">
      <c r="G20" s="3"/>
      <c r="H20" s="48"/>
      <c r="I20" s="48"/>
      <c r="J20" s="48"/>
      <c r="K20" s="48"/>
      <c r="L20" s="48"/>
      <c r="M20" s="48"/>
      <c r="N20" s="3"/>
    </row>
    <row r="21" customFormat="false" ht="12.8" hidden="false" customHeight="false" outlineLevel="0" collapsed="false">
      <c r="G21" s="3"/>
      <c r="H21" s="48"/>
      <c r="I21" s="48"/>
      <c r="J21" s="48"/>
      <c r="K21" s="48"/>
      <c r="L21" s="48"/>
      <c r="M21" s="48"/>
      <c r="N21" s="3"/>
    </row>
    <row r="22" customFormat="false" ht="12.8" hidden="false" customHeight="false" outlineLevel="0" collapsed="false">
      <c r="G22" s="3"/>
      <c r="H22" s="48"/>
      <c r="I22" s="48"/>
      <c r="J22" s="48"/>
      <c r="K22" s="48"/>
      <c r="L22" s="48"/>
      <c r="M22" s="48"/>
      <c r="N22" s="3"/>
    </row>
    <row r="23" customFormat="false" ht="12.8" hidden="false" customHeight="false" outlineLevel="0" collapsed="false">
      <c r="G23" s="3"/>
      <c r="H23" s="48"/>
      <c r="I23" s="48"/>
      <c r="J23" s="48"/>
      <c r="K23" s="48"/>
      <c r="L23" s="48"/>
      <c r="M23" s="48"/>
      <c r="N23" s="3"/>
    </row>
    <row r="29" customFormat="false" ht="12.8" hidden="false" customHeight="false" outlineLevel="0" collapsed="false">
      <c r="D29" s="49"/>
    </row>
    <row r="30" customFormat="false" ht="12.8" hidden="false" customHeight="false" outlineLevel="0" collapsed="false">
      <c r="D30" s="49"/>
    </row>
    <row r="31" customFormat="false" ht="12.8" hidden="false" customHeight="false" outlineLevel="0" collapsed="false">
      <c r="D31" s="49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30987</TotalTime>
  <Application>LibreOffice/7.0.1.2$MacOSX_X86_64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2020-05-22T01:20:45Z</dcterms:created>
  <dc:creator>Ph. M.</dc:creator>
  <dc:description/>
  <dc:language>de-DE</dc:language>
  <cp:lastModifiedBy/>
  <dcterms:modified xsi:type="dcterms:W3CDTF">2020-10-10T18:30:34Z</dcterms:modified>
  <cp:revision>247</cp:revision>
  <dc:subject/>
  <dc:title/>
</cp:coreProperties>
</file>